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dseper\OneDrive\Samoopskrba\Vlastita proizvodnja 2022\"/>
    </mc:Choice>
  </mc:AlternateContent>
  <workbookProtection workbookAlgorithmName="SHA-512" workbookHashValue="f4JUWryrJr1L2PdPnzEXZXdKYgkWWSczwMzZHfXhjd9kggLD0MhvZQJlOW2yQES1IJwV08HKgIS4olUfmsKRNw==" workbookSaltValue="2o/o9IMWrMKH5/ljPo2/Ig==" workbookSpinCount="100000" lockStructure="1"/>
  <bookViews>
    <workbookView xWindow="0" yWindow="0" windowWidth="28800" windowHeight="14100" activeTab="1"/>
  </bookViews>
  <sheets>
    <sheet name="Unos podataka" sheetId="1" r:id="rId1"/>
    <sheet name="Račun" sheetId="3" r:id="rId2"/>
    <sheet name="TM" sheetId="2" state="hidden" r:id="rId3"/>
  </sheets>
  <calcPr calcId="162913"/>
  <customWorkbookViews>
    <customWorkbookView name="Račun" guid="{DA039389-4696-467D-B3F0-12AAB7DFB542}" maximized="1" xWindow="1912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G38" i="3" l="1"/>
  <c r="I29" i="3" l="1"/>
  <c r="A34" i="3"/>
  <c r="G29" i="3"/>
  <c r="I21" i="3"/>
  <c r="G21" i="3"/>
  <c r="D14" i="3"/>
  <c r="D13" i="3"/>
  <c r="B7" i="3"/>
  <c r="B14" i="1"/>
  <c r="A26" i="3"/>
  <c r="D12" i="3" l="1"/>
  <c r="B8" i="3"/>
  <c r="E17" i="3" s="1"/>
  <c r="B6" i="3"/>
  <c r="B5" i="3"/>
  <c r="B4" i="3"/>
  <c r="B3" i="3"/>
  <c r="B2" i="3"/>
  <c r="B29" i="1" l="1"/>
  <c r="F25" i="3" l="1"/>
  <c r="B35" i="1"/>
  <c r="B36" i="1" s="1"/>
  <c r="H25" i="3" l="1"/>
  <c r="I25" i="3" s="1"/>
  <c r="I28" i="3" s="1"/>
  <c r="I30" i="3" s="1"/>
</calcChain>
</file>

<file path=xl/sharedStrings.xml><?xml version="1.0" encoding="utf-8"?>
<sst xmlns="http://schemas.openxmlformats.org/spreadsheetml/2006/main" count="83" uniqueCount="72">
  <si>
    <t>Potrošnja</t>
  </si>
  <si>
    <t>Proizvodnja</t>
  </si>
  <si>
    <t>VT</t>
  </si>
  <si>
    <t>NT</t>
  </si>
  <si>
    <t>Ukupno</t>
  </si>
  <si>
    <t>TM</t>
  </si>
  <si>
    <t>Plavi</t>
  </si>
  <si>
    <t>Bijeli</t>
  </si>
  <si>
    <t>Crveni</t>
  </si>
  <si>
    <t>kWh</t>
  </si>
  <si>
    <t>JT</t>
  </si>
  <si>
    <t>Bijeli i Crveni</t>
  </si>
  <si>
    <t>Naziv robe/usluge</t>
  </si>
  <si>
    <t>Količina</t>
  </si>
  <si>
    <t>jed.mj.</t>
  </si>
  <si>
    <t>IZDAVATELJ</t>
  </si>
  <si>
    <t>PRIMATELJ</t>
  </si>
  <si>
    <t>Ime i prezime:</t>
  </si>
  <si>
    <t>HEP ELEKTRA d.o.o.</t>
  </si>
  <si>
    <t>ULICA GRADA VUKOVARA 37</t>
  </si>
  <si>
    <t>10 000 ZAGREB</t>
  </si>
  <si>
    <t>OIB:</t>
  </si>
  <si>
    <t>OIB: 43965974818</t>
  </si>
  <si>
    <t>ŽIRO RAČUN:</t>
  </si>
  <si>
    <t>Broj OMM:</t>
  </si>
  <si>
    <t>Mjesto izdavanja:</t>
  </si>
  <si>
    <t xml:space="preserve">Datum dospijeća:            </t>
  </si>
  <si>
    <t>Račun broj:</t>
  </si>
  <si>
    <t>Razdoblje isporuke:</t>
  </si>
  <si>
    <t>od</t>
  </si>
  <si>
    <t>do</t>
  </si>
  <si>
    <r>
      <t xml:space="preserve">Cijena </t>
    </r>
    <r>
      <rPr>
        <sz val="11"/>
        <color rgb="FF000000"/>
        <rFont val="Calibri"/>
        <family val="2"/>
        <scheme val="minor"/>
      </rPr>
      <t>(HRK/kWh)</t>
    </r>
  </si>
  <si>
    <t>Sveukupno HRK</t>
  </si>
  <si>
    <t>(vlastoručni potpis)</t>
  </si>
  <si>
    <t>Isporuka električne energije po ugovoru br.</t>
  </si>
  <si>
    <t>Kupac u sustavu PDV?</t>
  </si>
  <si>
    <t>Mjesto</t>
  </si>
  <si>
    <t>Ulica i kbr:</t>
  </si>
  <si>
    <t>Poštanski broj:</t>
  </si>
  <si>
    <t>PDV</t>
  </si>
  <si>
    <t>DA</t>
  </si>
  <si>
    <t>NE</t>
  </si>
  <si>
    <t>Tarifni model</t>
  </si>
  <si>
    <t>Viša dnevna tarifa VT (ili JT za TM Plavi)</t>
  </si>
  <si>
    <t>Niža dnevna tarifa NT (za TM Plavi = 0)</t>
  </si>
  <si>
    <t>Ime i prezime kupca</t>
  </si>
  <si>
    <t>Poštanski broj</t>
  </si>
  <si>
    <t>Mjesto:</t>
  </si>
  <si>
    <t>Ulica i kućni broj</t>
  </si>
  <si>
    <t>OIB</t>
  </si>
  <si>
    <t>Žiro račun</t>
  </si>
  <si>
    <t>Broj obračunskog mjernog mjesta (10 znamenaka)</t>
  </si>
  <si>
    <t>Datum izdavanja</t>
  </si>
  <si>
    <t>Datum dospijeća</t>
  </si>
  <si>
    <t>12345678910</t>
  </si>
  <si>
    <t>Broj ugovora o opskrbi kojim je reguliran otkup ee</t>
  </si>
  <si>
    <t>Razdoblje isporuke - datum od</t>
  </si>
  <si>
    <t>0000-2022-0000000000</t>
  </si>
  <si>
    <t>Mjesto izdavanja</t>
  </si>
  <si>
    <t>Zagreb</t>
  </si>
  <si>
    <t>Prosječna prodajna cijena u obračunskom razdoblju</t>
  </si>
  <si>
    <t>Otkupna cijena u obračunskom razdoblju</t>
  </si>
  <si>
    <t>Osnovica</t>
  </si>
  <si>
    <t xml:space="preserve">U ovom radnom listu unose se ulazni podaci za račun za proizvedenu električnu energiju kupca s vlastitom proizvodnjom. Narančaste ćelije označavaju polja za unos. Sive ćelije sadrže izračunate vrijednosti. </t>
  </si>
  <si>
    <t>HR0000000000000000000</t>
  </si>
  <si>
    <r>
      <t xml:space="preserve">Ukupno
</t>
    </r>
    <r>
      <rPr>
        <sz val="11"/>
        <color rgb="FF000000"/>
        <rFont val="Calibri"/>
        <family val="2"/>
        <scheme val="minor"/>
      </rPr>
      <t>(HRK)</t>
    </r>
  </si>
  <si>
    <t>*verzija alata 02.2022</t>
  </si>
  <si>
    <r>
      <t>Račun broj (unos u ovo polje zaobilazi automatsku dodjelu broja računa)-</t>
    </r>
    <r>
      <rPr>
        <b/>
        <sz val="11"/>
        <color theme="1"/>
        <rFont val="Calibri"/>
        <family val="2"/>
        <scheme val="minor"/>
      </rPr>
      <t>neobavezno</t>
    </r>
  </si>
  <si>
    <t>Ivo Ivić</t>
  </si>
  <si>
    <t>Ilica 1234</t>
  </si>
  <si>
    <t>1234567890</t>
  </si>
  <si>
    <t>Datum izdavanja: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</si>
</sst>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9"/>
      <color theme="0" tint="-0.34998626667073579"/>
      <name val="Calibri"/>
      <family val="2"/>
      <charset val="238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94">
    <xf numFmtId="0" fontId="0" fillId="0" borderId="0" xfId="0"/>
    <xf numFmtId="0" fontId="0" fillId="0" borderId="2" xfId="0" applyBorder="1"/>
    <xf numFmtId="0" fontId="1" fillId="2" borderId="1" xfId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20" xfId="0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0" fillId="0" borderId="0" xfId="0" applyNumberFormat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14" fontId="8" fillId="0" borderId="11" xfId="0" applyNumberFormat="1" applyFont="1" applyBorder="1" applyAlignment="1" applyProtection="1">
      <alignment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8" fillId="0" borderId="13" xfId="0" applyFont="1" applyBorder="1" applyAlignment="1" applyProtection="1">
      <alignment horizontal="left" vertical="center"/>
      <protection hidden="1"/>
    </xf>
    <xf numFmtId="14" fontId="8" fillId="0" borderId="12" xfId="0" applyNumberFormat="1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 applyProtection="1">
      <alignment horizontal="right" vertical="center"/>
      <protection hidden="1"/>
    </xf>
    <xf numFmtId="14" fontId="8" fillId="0" borderId="15" xfId="0" applyNumberFormat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4" fontId="0" fillId="0" borderId="0" xfId="0" applyNumberFormat="1" applyProtection="1">
      <protection hidden="1"/>
    </xf>
    <xf numFmtId="0" fontId="3" fillId="0" borderId="0" xfId="0" applyFont="1" applyAlignme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4" fontId="0" fillId="0" borderId="0" xfId="0" applyNumberFormat="1" applyAlignment="1" applyProtection="1">
      <alignment horizontal="right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2" fillId="3" borderId="1" xfId="2" applyProtection="1">
      <protection hidden="1"/>
    </xf>
    <xf numFmtId="14" fontId="1" fillId="2" borderId="1" xfId="1" applyNumberFormat="1" applyAlignment="1" applyProtection="1">
      <alignment horizontal="left" vertical="center"/>
      <protection locked="0"/>
    </xf>
    <xf numFmtId="0" fontId="1" fillId="2" borderId="1" xfId="1" applyAlignment="1" applyProtection="1">
      <alignment horizontal="left" vertical="center"/>
      <protection locked="0"/>
    </xf>
    <xf numFmtId="164" fontId="1" fillId="2" borderId="17" xfId="1" applyNumberFormat="1" applyBorder="1" applyAlignment="1" applyProtection="1">
      <alignment horizontal="left" vertical="center"/>
      <protection locked="0"/>
    </xf>
    <xf numFmtId="164" fontId="1" fillId="2" borderId="18" xfId="1" applyNumberFormat="1" applyBorder="1" applyAlignment="1" applyProtection="1">
      <alignment horizontal="left" vertical="center"/>
      <protection locked="0"/>
    </xf>
    <xf numFmtId="164" fontId="1" fillId="2" borderId="19" xfId="1" applyNumberForma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1" fillId="2" borderId="17" xfId="1" applyBorder="1" applyAlignment="1" applyProtection="1">
      <alignment horizontal="left" vertical="center"/>
      <protection locked="0"/>
    </xf>
    <xf numFmtId="0" fontId="1" fillId="2" borderId="18" xfId="1" applyBorder="1" applyAlignment="1" applyProtection="1">
      <alignment horizontal="left" vertical="center"/>
      <protection locked="0"/>
    </xf>
    <xf numFmtId="0" fontId="1" fillId="2" borderId="19" xfId="1" applyBorder="1" applyAlignment="1" applyProtection="1">
      <alignment horizontal="left" vertical="center"/>
      <protection locked="0"/>
    </xf>
    <xf numFmtId="0" fontId="1" fillId="2" borderId="17" xfId="1" applyNumberFormat="1" applyBorder="1" applyAlignment="1" applyProtection="1">
      <alignment horizontal="left" vertical="center"/>
      <protection locked="0"/>
    </xf>
    <xf numFmtId="0" fontId="1" fillId="2" borderId="18" xfId="1" applyNumberFormat="1" applyBorder="1" applyAlignment="1" applyProtection="1">
      <alignment horizontal="left" vertical="center"/>
      <protection locked="0"/>
    </xf>
    <xf numFmtId="0" fontId="1" fillId="2" borderId="19" xfId="1" applyNumberFormat="1" applyBorder="1" applyAlignment="1" applyProtection="1">
      <alignment horizontal="left" vertical="center"/>
      <protection locked="0"/>
    </xf>
    <xf numFmtId="49" fontId="1" fillId="2" borderId="1" xfId="1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5" xfId="0" applyFont="1" applyBorder="1" applyAlignment="1" applyProtection="1">
      <alignment horizontal="left" vertical="center"/>
      <protection hidden="1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/>
      <protection hidden="1"/>
    </xf>
    <xf numFmtId="0" fontId="8" fillId="0" borderId="10" xfId="0" applyFont="1" applyBorder="1" applyAlignment="1" applyProtection="1">
      <alignment horizontal="left" vertical="center"/>
      <protection hidden="1"/>
    </xf>
    <xf numFmtId="14" fontId="8" fillId="0" borderId="7" xfId="0" applyNumberFormat="1" applyFont="1" applyBorder="1" applyAlignment="1" applyProtection="1">
      <alignment horizontal="right" vertical="center"/>
      <protection hidden="1"/>
    </xf>
    <xf numFmtId="0" fontId="8" fillId="0" borderId="9" xfId="0" applyFont="1" applyBorder="1" applyAlignment="1" applyProtection="1">
      <alignment horizontal="right" vertical="center"/>
      <protection hidden="1"/>
    </xf>
    <xf numFmtId="4" fontId="8" fillId="0" borderId="14" xfId="0" applyNumberFormat="1" applyFont="1" applyBorder="1" applyAlignment="1" applyProtection="1">
      <alignment horizontal="right" vertical="center"/>
      <protection hidden="1"/>
    </xf>
    <xf numFmtId="4" fontId="8" fillId="0" borderId="11" xfId="0" applyNumberFormat="1" applyFont="1" applyBorder="1" applyAlignment="1" applyProtection="1">
      <alignment horizontal="right" vertical="center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3" fontId="8" fillId="0" borderId="14" xfId="0" applyNumberFormat="1" applyFont="1" applyBorder="1" applyAlignment="1" applyProtection="1">
      <alignment horizontal="center" vertical="center"/>
      <protection hidden="1"/>
    </xf>
    <xf numFmtId="3" fontId="8" fillId="0" borderId="11" xfId="0" applyNumberFormat="1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right" vertical="center"/>
      <protection hidden="1"/>
    </xf>
    <xf numFmtId="0" fontId="8" fillId="0" borderId="11" xfId="0" applyFont="1" applyBorder="1" applyAlignment="1" applyProtection="1">
      <alignment horizontal="right" vertical="center"/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12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horizontal="left"/>
      <protection hidden="1"/>
    </xf>
  </cellXfs>
  <cellStyles count="3">
    <cellStyle name="Calculation" xfId="2" builtinId="22"/>
    <cellStyle name="Input" xfId="1" builtinId="20"/>
    <cellStyle name="Normal" xfId="0" builtinId="0"/>
  </cellStyles>
  <dxfs count="1"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48"/>
  <sheetViews>
    <sheetView showGridLines="0" showRowColHeaders="0" showRuler="0" zoomScaleNormal="100" workbookViewId="0">
      <selection activeCell="B16" sqref="B16:D16"/>
    </sheetView>
  </sheetViews>
  <sheetFormatPr defaultColWidth="0" defaultRowHeight="15" zeroHeight="1" x14ac:dyDescent="0.25"/>
  <cols>
    <col min="1" max="1" width="45.85546875" bestFit="1" customWidth="1"/>
    <col min="2" max="2" width="16.85546875" bestFit="1" customWidth="1"/>
    <col min="3" max="3" width="9.140625" customWidth="1"/>
    <col min="4" max="4" width="14.140625" customWidth="1"/>
    <col min="5" max="5" width="9.140625" customWidth="1"/>
    <col min="6" max="10" width="0" hidden="1" customWidth="1"/>
    <col min="11" max="16384" width="9.140625" hidden="1"/>
  </cols>
  <sheetData>
    <row r="1" spans="1:10" ht="15" customHeight="1" x14ac:dyDescent="0.25">
      <c r="A1" s="37" t="s">
        <v>63</v>
      </c>
      <c r="B1" s="37"/>
      <c r="C1" s="37"/>
      <c r="D1" s="37"/>
      <c r="E1" s="4"/>
      <c r="F1" s="3"/>
      <c r="G1" s="3"/>
      <c r="H1" s="3"/>
      <c r="I1" s="3"/>
      <c r="J1" s="3"/>
    </row>
    <row r="2" spans="1:10" x14ac:dyDescent="0.25">
      <c r="A2" s="37"/>
      <c r="B2" s="37"/>
      <c r="C2" s="37"/>
      <c r="D2" s="37"/>
      <c r="E2" s="4"/>
      <c r="F2" s="3"/>
      <c r="G2" s="3"/>
      <c r="H2" s="3"/>
      <c r="I2" s="3"/>
      <c r="J2" s="3"/>
    </row>
    <row r="3" spans="1:10" x14ac:dyDescent="0.25">
      <c r="A3" s="37"/>
      <c r="B3" s="37"/>
      <c r="C3" s="37"/>
      <c r="D3" s="37"/>
      <c r="E3" s="4"/>
      <c r="F3" s="3"/>
      <c r="G3" s="3"/>
      <c r="H3" s="3"/>
      <c r="I3" s="3"/>
      <c r="J3" s="3"/>
    </row>
    <row r="4" spans="1:10" x14ac:dyDescent="0.25">
      <c r="A4" s="4"/>
      <c r="B4" s="4"/>
      <c r="C4" s="4"/>
      <c r="D4" s="4"/>
      <c r="E4" s="4"/>
      <c r="F4" s="3"/>
      <c r="G4" s="3"/>
      <c r="H4" s="3"/>
      <c r="I4" s="3"/>
      <c r="J4" s="3"/>
    </row>
    <row r="5" spans="1:10" x14ac:dyDescent="0.25">
      <c r="A5" s="5" t="s">
        <v>45</v>
      </c>
      <c r="B5" s="33" t="s">
        <v>68</v>
      </c>
      <c r="C5" s="33"/>
      <c r="D5" s="33"/>
      <c r="E5" s="4"/>
      <c r="F5" s="3"/>
      <c r="G5" s="3"/>
      <c r="H5" s="3"/>
      <c r="I5" s="3"/>
      <c r="J5" s="3"/>
    </row>
    <row r="6" spans="1:10" x14ac:dyDescent="0.25">
      <c r="A6" s="5" t="s">
        <v>48</v>
      </c>
      <c r="B6" s="33" t="s">
        <v>69</v>
      </c>
      <c r="C6" s="33"/>
      <c r="D6" s="33"/>
      <c r="E6" s="4"/>
      <c r="F6" s="3"/>
      <c r="G6" s="3"/>
      <c r="H6" s="3"/>
      <c r="I6" s="3"/>
      <c r="J6" s="3"/>
    </row>
    <row r="7" spans="1:10" x14ac:dyDescent="0.25">
      <c r="A7" s="5" t="s">
        <v>46</v>
      </c>
      <c r="B7" s="33">
        <v>10000</v>
      </c>
      <c r="C7" s="33"/>
      <c r="D7" s="33"/>
      <c r="E7" s="4"/>
      <c r="F7" s="3"/>
      <c r="G7" s="3"/>
      <c r="H7" s="3"/>
      <c r="I7" s="3"/>
      <c r="J7" s="3"/>
    </row>
    <row r="8" spans="1:10" x14ac:dyDescent="0.25">
      <c r="A8" s="5" t="s">
        <v>36</v>
      </c>
      <c r="B8" s="33" t="s">
        <v>59</v>
      </c>
      <c r="C8" s="33"/>
      <c r="D8" s="33"/>
      <c r="E8" s="4"/>
      <c r="F8" s="3"/>
      <c r="G8" s="3"/>
      <c r="H8" s="3"/>
      <c r="I8" s="3"/>
      <c r="J8" s="3"/>
    </row>
    <row r="9" spans="1:10" x14ac:dyDescent="0.25">
      <c r="A9" s="5" t="s">
        <v>49</v>
      </c>
      <c r="B9" s="45" t="s">
        <v>54</v>
      </c>
      <c r="C9" s="45"/>
      <c r="D9" s="45"/>
      <c r="E9" s="4"/>
      <c r="F9" s="3"/>
      <c r="G9" s="3"/>
      <c r="H9" s="3"/>
      <c r="I9" s="3"/>
      <c r="J9" s="3"/>
    </row>
    <row r="10" spans="1:10" x14ac:dyDescent="0.25">
      <c r="A10" s="5" t="s">
        <v>50</v>
      </c>
      <c r="B10" s="33" t="s">
        <v>64</v>
      </c>
      <c r="C10" s="33"/>
      <c r="D10" s="33"/>
      <c r="E10" s="4"/>
      <c r="F10" s="3"/>
      <c r="G10" s="3"/>
      <c r="H10" s="3"/>
      <c r="I10" s="3"/>
      <c r="J10" s="3"/>
    </row>
    <row r="11" spans="1:10" ht="15" customHeight="1" x14ac:dyDescent="0.25">
      <c r="A11" s="6" t="s">
        <v>51</v>
      </c>
      <c r="B11" s="45" t="s">
        <v>70</v>
      </c>
      <c r="C11" s="45"/>
      <c r="D11" s="45"/>
      <c r="E11" s="4"/>
      <c r="F11" s="3"/>
      <c r="G11" s="3"/>
      <c r="H11" s="3"/>
      <c r="I11" s="3"/>
      <c r="J11" s="3"/>
    </row>
    <row r="12" spans="1:10" x14ac:dyDescent="0.25">
      <c r="A12" s="7"/>
      <c r="B12" s="4"/>
      <c r="C12" s="4"/>
      <c r="D12" s="4"/>
      <c r="E12" s="4"/>
      <c r="F12" s="3"/>
      <c r="G12" s="3"/>
      <c r="H12" s="3"/>
      <c r="I12" s="3"/>
      <c r="J12" s="3"/>
    </row>
    <row r="13" spans="1:10" x14ac:dyDescent="0.25">
      <c r="A13" s="4"/>
      <c r="B13" s="38"/>
      <c r="C13" s="38"/>
      <c r="D13" s="38"/>
      <c r="E13" s="4"/>
      <c r="F13" s="3"/>
      <c r="G13" s="3"/>
      <c r="H13" s="3"/>
      <c r="I13" s="3"/>
      <c r="J13" s="3"/>
    </row>
    <row r="14" spans="1:10" x14ac:dyDescent="0.25">
      <c r="A14" s="5" t="s">
        <v>52</v>
      </c>
      <c r="B14" s="32">
        <f ca="1">TODAY()</f>
        <v>44757</v>
      </c>
      <c r="C14" s="32"/>
      <c r="D14" s="32"/>
      <c r="E14" s="4"/>
      <c r="F14" s="3"/>
      <c r="G14" s="3"/>
      <c r="H14" s="3"/>
      <c r="I14" s="3"/>
      <c r="J14" s="3"/>
    </row>
    <row r="15" spans="1:10" x14ac:dyDescent="0.25">
      <c r="A15" s="5" t="s">
        <v>58</v>
      </c>
      <c r="B15" s="34" t="s">
        <v>59</v>
      </c>
      <c r="C15" s="35"/>
      <c r="D15" s="36"/>
      <c r="E15" s="4"/>
      <c r="F15" s="3"/>
      <c r="G15" s="3"/>
      <c r="H15" s="3"/>
      <c r="I15" s="3"/>
      <c r="J15" s="3"/>
    </row>
    <row r="16" spans="1:10" x14ac:dyDescent="0.25">
      <c r="A16" s="5" t="s">
        <v>53</v>
      </c>
      <c r="B16" s="32">
        <v>44617</v>
      </c>
      <c r="C16" s="32"/>
      <c r="D16" s="32"/>
      <c r="E16" s="4"/>
      <c r="F16" s="3"/>
      <c r="G16" s="3"/>
      <c r="H16" s="3"/>
      <c r="I16" s="3"/>
      <c r="J16" s="3"/>
    </row>
    <row r="17" spans="1:10" x14ac:dyDescent="0.25">
      <c r="A17" s="4"/>
      <c r="B17" s="38"/>
      <c r="C17" s="38"/>
      <c r="D17" s="38"/>
      <c r="E17" s="4"/>
      <c r="F17" s="3"/>
      <c r="G17" s="3"/>
      <c r="H17" s="3"/>
      <c r="I17" s="3"/>
      <c r="J17" s="3"/>
    </row>
    <row r="18" spans="1:10" ht="30" customHeight="1" x14ac:dyDescent="0.25">
      <c r="A18" s="8" t="s">
        <v>67</v>
      </c>
      <c r="B18" s="39"/>
      <c r="C18" s="40"/>
      <c r="D18" s="41"/>
      <c r="E18" s="4"/>
      <c r="F18" s="3"/>
      <c r="G18" s="3"/>
      <c r="H18" s="3"/>
      <c r="I18" s="3"/>
      <c r="J18" s="3"/>
    </row>
    <row r="19" spans="1:10" x14ac:dyDescent="0.25">
      <c r="A19" s="4"/>
      <c r="B19" s="4"/>
      <c r="C19" s="4"/>
      <c r="D19" s="4"/>
      <c r="E19" s="4"/>
      <c r="F19" s="3"/>
      <c r="G19" s="3"/>
      <c r="H19" s="3"/>
      <c r="I19" s="3"/>
      <c r="J19" s="3"/>
    </row>
    <row r="20" spans="1:10" x14ac:dyDescent="0.25">
      <c r="A20" s="4"/>
      <c r="B20" s="4"/>
      <c r="C20" s="4"/>
      <c r="D20" s="4"/>
      <c r="E20" s="4"/>
      <c r="F20" s="3"/>
      <c r="G20" s="3"/>
      <c r="H20" s="3"/>
      <c r="I20" s="3"/>
      <c r="J20" s="3"/>
    </row>
    <row r="21" spans="1:10" x14ac:dyDescent="0.25">
      <c r="A21" s="5" t="s">
        <v>55</v>
      </c>
      <c r="B21" s="42" t="s">
        <v>57</v>
      </c>
      <c r="C21" s="43"/>
      <c r="D21" s="44"/>
      <c r="E21" s="10"/>
      <c r="F21" s="3"/>
      <c r="G21" s="3"/>
      <c r="H21" s="3"/>
      <c r="I21" s="3"/>
      <c r="J21" s="3"/>
    </row>
    <row r="22" spans="1:10" x14ac:dyDescent="0.25">
      <c r="A22" s="4"/>
      <c r="B22" s="11"/>
      <c r="C22" s="11"/>
      <c r="D22" s="11"/>
      <c r="E22" s="4"/>
      <c r="F22" s="3"/>
      <c r="G22" s="3"/>
      <c r="H22" s="3"/>
      <c r="I22" s="3"/>
      <c r="J22" s="3"/>
    </row>
    <row r="23" spans="1:10" x14ac:dyDescent="0.25">
      <c r="A23" s="5" t="s">
        <v>56</v>
      </c>
      <c r="B23" s="32">
        <v>44562</v>
      </c>
      <c r="C23" s="33"/>
      <c r="D23" s="33"/>
      <c r="E23" s="4"/>
      <c r="F23" s="3"/>
      <c r="G23" s="3"/>
      <c r="H23" s="3"/>
      <c r="I23" s="3"/>
      <c r="J23" s="3"/>
    </row>
    <row r="24" spans="1:10" x14ac:dyDescent="0.25">
      <c r="A24" s="5" t="s">
        <v>56</v>
      </c>
      <c r="B24" s="32">
        <v>44592</v>
      </c>
      <c r="C24" s="33"/>
      <c r="D24" s="33"/>
      <c r="E24" s="4"/>
      <c r="F24" s="3"/>
      <c r="G24" s="3"/>
      <c r="H24" s="3"/>
      <c r="I24" s="3"/>
      <c r="J24" s="3"/>
    </row>
    <row r="25" spans="1:10" x14ac:dyDescent="0.25">
      <c r="A25" s="4"/>
      <c r="B25" s="4"/>
      <c r="C25" s="4"/>
      <c r="D25" s="4"/>
      <c r="E25" s="4"/>
      <c r="F25" s="3"/>
      <c r="G25" s="3"/>
      <c r="H25" s="3"/>
      <c r="I25" s="3"/>
      <c r="J25" s="3"/>
    </row>
    <row r="26" spans="1:10" x14ac:dyDescent="0.25">
      <c r="A26" s="4"/>
      <c r="B26" s="4" t="s">
        <v>0</v>
      </c>
      <c r="C26" s="4"/>
      <c r="D26" s="4" t="s">
        <v>1</v>
      </c>
      <c r="E26" s="4"/>
      <c r="F26" s="3"/>
      <c r="G26" s="3"/>
      <c r="H26" s="3"/>
      <c r="I26" s="3"/>
      <c r="J26" s="3"/>
    </row>
    <row r="27" spans="1:10" x14ac:dyDescent="0.25">
      <c r="A27" s="5" t="s">
        <v>43</v>
      </c>
      <c r="B27" s="2">
        <v>800</v>
      </c>
      <c r="C27" s="4" t="s">
        <v>9</v>
      </c>
      <c r="D27" s="2">
        <v>700</v>
      </c>
      <c r="E27" s="4" t="s">
        <v>9</v>
      </c>
      <c r="F27" s="3"/>
      <c r="G27" s="3"/>
      <c r="H27" s="3"/>
      <c r="I27" s="3"/>
      <c r="J27" s="3"/>
    </row>
    <row r="28" spans="1:10" x14ac:dyDescent="0.25">
      <c r="A28" s="5" t="s">
        <v>44</v>
      </c>
      <c r="B28" s="2">
        <v>500</v>
      </c>
      <c r="C28" s="4" t="s">
        <v>9</v>
      </c>
      <c r="D28" s="2">
        <v>0</v>
      </c>
      <c r="E28" s="4" t="s">
        <v>9</v>
      </c>
      <c r="F28" s="3"/>
      <c r="G28" s="3"/>
      <c r="H28" s="3"/>
      <c r="I28" s="3"/>
      <c r="J28" s="3"/>
    </row>
    <row r="29" spans="1:10" x14ac:dyDescent="0.25">
      <c r="A29" s="5" t="s">
        <v>4</v>
      </c>
      <c r="B29" s="31">
        <f>SUM(B27:B28)</f>
        <v>1300</v>
      </c>
      <c r="C29" s="4" t="s">
        <v>9</v>
      </c>
      <c r="D29" s="31">
        <f>SUM(D27:D28)</f>
        <v>700</v>
      </c>
      <c r="E29" s="4" t="s">
        <v>9</v>
      </c>
      <c r="F29" s="3"/>
      <c r="G29" s="3"/>
      <c r="H29" s="3"/>
      <c r="I29" s="3"/>
      <c r="J29" s="3"/>
    </row>
    <row r="30" spans="1:10" x14ac:dyDescent="0.25">
      <c r="A30" s="4"/>
      <c r="B30" s="4"/>
      <c r="C30" s="4"/>
      <c r="D30" s="4"/>
      <c r="E30" s="4"/>
      <c r="F30" s="3"/>
      <c r="G30" s="3"/>
      <c r="H30" s="3"/>
      <c r="I30" s="3"/>
      <c r="J30" s="3"/>
    </row>
    <row r="31" spans="1:10" x14ac:dyDescent="0.25">
      <c r="A31" s="5" t="s">
        <v>42</v>
      </c>
      <c r="B31" s="2" t="s">
        <v>7</v>
      </c>
      <c r="C31" s="4"/>
      <c r="D31" s="4"/>
      <c r="E31" s="4"/>
      <c r="F31" s="3"/>
      <c r="G31" s="3"/>
      <c r="H31" s="3"/>
      <c r="I31" s="3"/>
      <c r="J31" s="3"/>
    </row>
    <row r="32" spans="1:10" x14ac:dyDescent="0.25">
      <c r="A32" s="4"/>
      <c r="B32" s="4"/>
      <c r="C32" s="4"/>
      <c r="D32" s="4"/>
      <c r="E32" s="4"/>
      <c r="F32" s="3"/>
      <c r="G32" s="3"/>
      <c r="H32" s="3"/>
      <c r="I32" s="3"/>
      <c r="J32" s="3"/>
    </row>
    <row r="33" spans="1:10" x14ac:dyDescent="0.25">
      <c r="A33" s="5" t="s">
        <v>35</v>
      </c>
      <c r="B33" s="2" t="s">
        <v>41</v>
      </c>
      <c r="C33" s="4"/>
      <c r="D33" s="4"/>
      <c r="E33" s="4"/>
      <c r="F33" s="3"/>
      <c r="G33" s="3"/>
      <c r="H33" s="3"/>
      <c r="I33" s="3"/>
      <c r="J33" s="3"/>
    </row>
    <row r="34" spans="1:10" x14ac:dyDescent="0.25">
      <c r="A34" s="4"/>
      <c r="B34" s="4"/>
      <c r="C34" s="4"/>
      <c r="D34" s="4"/>
      <c r="E34" s="4"/>
      <c r="F34" s="3"/>
      <c r="G34" s="3"/>
      <c r="H34" s="3"/>
      <c r="I34" s="3"/>
      <c r="J34" s="3"/>
    </row>
    <row r="35" spans="1:10" x14ac:dyDescent="0.25">
      <c r="A35" s="5" t="s">
        <v>60</v>
      </c>
      <c r="B35" s="31">
        <f>ROUND(IF(B31="Plavi",TM!D4,('Unos podataka'!B27*TM!E2+'Unos podataka'!B28*TM!E3)/'Unos podataka'!B29),4)</f>
        <v>0.39379999999999998</v>
      </c>
      <c r="C35" s="4"/>
      <c r="D35" s="4"/>
      <c r="E35" s="4"/>
      <c r="F35" s="3"/>
      <c r="G35" s="3"/>
      <c r="H35" s="3"/>
      <c r="I35" s="3"/>
      <c r="J35" s="3"/>
    </row>
    <row r="36" spans="1:10" x14ac:dyDescent="0.25">
      <c r="A36" s="5" t="s">
        <v>61</v>
      </c>
      <c r="B36" s="31">
        <f>ROUND(IF(B29&gt;=D29,0.9*B35,0.9*B35*B29/D29),4)</f>
        <v>0.35439999999999999</v>
      </c>
      <c r="C36" s="4"/>
      <c r="D36" s="4"/>
      <c r="E36" s="4"/>
      <c r="F36" s="3"/>
      <c r="G36" s="3"/>
      <c r="H36" s="3"/>
      <c r="I36" s="3"/>
      <c r="J36" s="3"/>
    </row>
    <row r="37" spans="1:10" x14ac:dyDescent="0.25">
      <c r="A37" s="4"/>
      <c r="B37" s="4"/>
      <c r="C37" s="4"/>
      <c r="D37" s="4"/>
      <c r="E37" s="4"/>
      <c r="F37" s="3"/>
      <c r="G37" s="3"/>
      <c r="H37" s="3"/>
      <c r="I37" s="3"/>
      <c r="J37" s="3"/>
    </row>
    <row r="38" spans="1:10" x14ac:dyDescent="0.25">
      <c r="A38" s="4"/>
      <c r="B38" s="4"/>
      <c r="C38" s="4"/>
      <c r="D38" s="4"/>
      <c r="E38" s="4"/>
      <c r="F38" s="3"/>
      <c r="G38" s="3"/>
      <c r="H38" s="3"/>
      <c r="I38" s="3"/>
      <c r="J38" s="3"/>
    </row>
    <row r="39" spans="1:10" x14ac:dyDescent="0.25">
      <c r="A39" s="4"/>
      <c r="B39" s="4"/>
      <c r="C39" s="4"/>
      <c r="D39" s="4"/>
      <c r="E39" s="4"/>
      <c r="F39" s="3"/>
      <c r="G39" s="3"/>
      <c r="H39" s="3"/>
      <c r="I39" s="3"/>
      <c r="J39" s="3"/>
    </row>
    <row r="40" spans="1:10" x14ac:dyDescent="0.25">
      <c r="A40" s="9" t="s">
        <v>66</v>
      </c>
      <c r="B40" s="4"/>
      <c r="C40" s="4"/>
      <c r="D40" s="4"/>
      <c r="E40" s="4"/>
      <c r="F40" s="3"/>
      <c r="G40" s="3"/>
      <c r="H40" s="3"/>
      <c r="I40" s="3"/>
      <c r="J40" s="3"/>
    </row>
    <row r="41" spans="1:10" hidden="1" x14ac:dyDescent="0.25">
      <c r="A41" s="4"/>
      <c r="B41" s="4"/>
      <c r="C41" s="4"/>
      <c r="D41" s="4"/>
      <c r="E41" s="4"/>
      <c r="F41" s="3"/>
      <c r="G41" s="3"/>
      <c r="H41" s="3"/>
      <c r="I41" s="3"/>
      <c r="J41" s="3"/>
    </row>
    <row r="42" spans="1:10" hidden="1" x14ac:dyDescent="0.25">
      <c r="A42" s="4"/>
      <c r="B42" s="4"/>
      <c r="C42" s="4"/>
      <c r="D42" s="4"/>
      <c r="E42" s="4"/>
      <c r="F42" s="3"/>
      <c r="G42" s="3"/>
      <c r="H42" s="3"/>
      <c r="I42" s="3"/>
      <c r="J42" s="3"/>
    </row>
    <row r="43" spans="1:10" hidden="1" x14ac:dyDescent="0.25">
      <c r="A43" s="4"/>
      <c r="B43" s="4"/>
      <c r="C43" s="4"/>
      <c r="D43" s="4"/>
      <c r="E43" s="4"/>
      <c r="F43" s="3"/>
      <c r="G43" s="3"/>
      <c r="H43" s="3"/>
      <c r="I43" s="3"/>
      <c r="J43" s="3"/>
    </row>
    <row r="44" spans="1:10" hidden="1" x14ac:dyDescent="0.25">
      <c r="A44" s="4"/>
      <c r="B44" s="4"/>
      <c r="C44" s="4"/>
      <c r="D44" s="4"/>
      <c r="E44" s="4"/>
      <c r="F44" s="3"/>
      <c r="G44" s="3"/>
      <c r="H44" s="3"/>
      <c r="I44" s="3"/>
      <c r="J44" s="3"/>
    </row>
    <row r="45" spans="1:10" hidden="1" x14ac:dyDescent="0.25">
      <c r="A45" s="4"/>
      <c r="B45" s="4"/>
      <c r="C45" s="4"/>
      <c r="D45" s="4"/>
      <c r="E45" s="4"/>
      <c r="F45" s="3"/>
      <c r="G45" s="3"/>
      <c r="H45" s="3"/>
      <c r="I45" s="3"/>
      <c r="J45" s="3"/>
    </row>
    <row r="46" spans="1:10" hidden="1" x14ac:dyDescent="0.25">
      <c r="A46" s="4"/>
      <c r="B46" s="4"/>
      <c r="C46" s="4"/>
      <c r="D46" s="4"/>
      <c r="E46" s="4"/>
      <c r="F46" s="3"/>
      <c r="G46" s="3"/>
      <c r="H46" s="3"/>
      <c r="I46" s="3"/>
      <c r="J46" s="3"/>
    </row>
    <row r="47" spans="1:10" hidden="1" x14ac:dyDescent="0.25">
      <c r="A47" s="4"/>
      <c r="B47" s="4"/>
      <c r="C47" s="4"/>
      <c r="D47" s="4"/>
      <c r="E47" s="4"/>
      <c r="F47" s="3"/>
      <c r="G47" s="3"/>
      <c r="H47" s="3"/>
      <c r="I47" s="3"/>
      <c r="J47" s="3"/>
    </row>
    <row r="48" spans="1:10" x14ac:dyDescent="0.25">
      <c r="A48" s="4"/>
      <c r="B48" s="4"/>
      <c r="C48" s="4"/>
      <c r="D48" s="4"/>
      <c r="E48" s="4"/>
    </row>
  </sheetData>
  <sheetProtection algorithmName="SHA-512" hashValue="3HGT8O6U/ZhIfF0t8Cig7YjJePZ9BIvaVQWHmMJcHKWh0lc+uaTJv6g0wK8vBDGPnjLmHLUT0mByubR7kdMFiQ==" saltValue="infjxJyypQ7i5sFNn8thMw==" spinCount="100000" sheet="1" objects="1" scenarios="1" selectLockedCells="1"/>
  <protectedRanges>
    <protectedRange algorithmName="SHA-512" hashValue="9tbey8zxAEegoA1EpR3x42L1G2ZEdaP48wCcZ+7GIVBgzvV2sxhtOcdM7yN6AgMAS4aipjdz5daCEJlxyFdXKQ==" saltValue="STbQ3OOVs7QmCnnec7DGtw==" spinCount="100000" sqref="B27:B28 D27:D28 B31" name="Ulazni podaci"/>
  </protectedRanges>
  <customSheetViews>
    <customSheetView guid="{DA039389-4696-467D-B3F0-12AAB7DFB542}" showPageBreaks="1">
      <selection activeCell="K21" sqref="K21"/>
      <pageMargins left="0.7" right="0.7" top="0.75" bottom="0.75" header="0.3" footer="0.3"/>
      <pageSetup paperSize="9" orientation="portrait" r:id="rId1"/>
    </customSheetView>
  </customSheetViews>
  <mergeCells count="17">
    <mergeCell ref="B14:D14"/>
    <mergeCell ref="B23:D23"/>
    <mergeCell ref="B24:D24"/>
    <mergeCell ref="B15:D15"/>
    <mergeCell ref="A1:D3"/>
    <mergeCell ref="B16:D16"/>
    <mergeCell ref="B17:D17"/>
    <mergeCell ref="B18:D18"/>
    <mergeCell ref="B21:D21"/>
    <mergeCell ref="B5:D5"/>
    <mergeCell ref="B6:D6"/>
    <mergeCell ref="B7:D7"/>
    <mergeCell ref="B8:D8"/>
    <mergeCell ref="B9:D9"/>
    <mergeCell ref="B10:D10"/>
    <mergeCell ref="B11:D11"/>
    <mergeCell ref="B13:D13"/>
  </mergeCells>
  <dataValidations xWindow="384" yWindow="733" count="12">
    <dataValidation type="whole" operator="greaterThanOrEqual" allowBlank="1" showInputMessage="1" showErrorMessage="1" errorTitle="Greška" error="Unesite pozitivnu cjelobrojnu vrijednost" prompt="Unijeti podatak potrošnje u višoj dnevnoj tarifi za dvotarifne tarifne modele ili potrošnju u jedinstvenoj dnevnoj tarifi TM Plavi" sqref="B27">
      <formula1>0</formula1>
    </dataValidation>
    <dataValidation type="whole" operator="greaterThanOrEqual" allowBlank="1" showInputMessage="1" showErrorMessage="1" errorTitle="Greška" error="Unesite pozitivnu cjelobrojnu vrijednost" prompt="Unijeti podatak potrošnje u nižoj dnevnoj tarifi za dvotarifne tarifne modele. Za TM Plavi se unesena vrijednost ne uzima u obzir" sqref="B28">
      <formula1>0</formula1>
    </dataValidation>
    <dataValidation type="whole" operator="greaterThanOrEqual" allowBlank="1" showInputMessage="1" showErrorMessage="1" errorTitle="Greška" error="Unesite pozitivnu cjelobrojnu vrijednost" prompt="Unijeti podatak proizvodnje u višoj dnevnoj tarifi za dvotarifne tarifne modele ili proizvodnju u jedinstvenoj dnevnoj tarifi TM Plavi, odnono u obliku kao što su zaprimljeni od operatora distribucijskog sustava." sqref="D27">
      <formula1>0</formula1>
    </dataValidation>
    <dataValidation type="date" operator="greaterThanOrEqual" allowBlank="1" showInputMessage="1" showErrorMessage="1" errorTitle="Greška" error="Unesite datum u formatu_x000a_DD.MM.GGGG (bez točke iza godine) koji je najmanje 15 dana nakon datuma izdavanja_x000a_" prompt="Datum dospijeća mora biti najmanje 15 dana nakon datuma izdavanja" sqref="B16:D16">
      <formula1>B14+15</formula1>
    </dataValidation>
    <dataValidation type="textLength" operator="equal" allowBlank="1" showInputMessage="1" showErrorMessage="1" sqref="B11">
      <formula1>10</formula1>
    </dataValidation>
    <dataValidation type="date" operator="greaterThan" allowBlank="1" showInputMessage="1" showErrorMessage="1" errorTitle="Greška" error="Unesite datum u formatu DD.MM.GGGG (bez točke nakon godine)_x000a_" sqref="B14:D14">
      <formula1>44562</formula1>
    </dataValidation>
    <dataValidation type="textLength" operator="equal" allowBlank="1" showInputMessage="1" showErrorMessage="1" sqref="B7:D7">
      <formula1>5</formula1>
    </dataValidation>
    <dataValidation type="custom" allowBlank="1" showInputMessage="1" showErrorMessage="1" errorTitle="Greška" error="Unesite broj ugovora u formatu 0000-0000-0000000000" prompt="Unijeti broj ugovora o opskrbi kojim je reguliran i otkup električne energije" sqref="B21:D21">
      <formula1>AND(ISNUMBER(LEFT(B21,4)+0),MID(B21,5,1)="-",ISNUMBER(MID(B21,6,4)+0),MID(B21,10,1)="-",ISNUMBER(RIGHT(B21,10)+0),LEN(B21)=20)</formula1>
    </dataValidation>
    <dataValidation type="date" operator="greaterThanOrEqual" allowBlank="1" showInputMessage="1" showErrorMessage="1" error="Unesite datum u formatu DD.MM.GGGG" sqref="B24:D24">
      <formula1>44562</formula1>
    </dataValidation>
    <dataValidation type="date" operator="greaterThanOrEqual" allowBlank="1" showInputMessage="1" showErrorMessage="1" error="Unesite datum u formatu DD.MM.GGGG_x000a_" sqref="B23:D23">
      <formula1>44562</formula1>
    </dataValidation>
    <dataValidation type="textLength" operator="equal" allowBlank="1" showInputMessage="1" showErrorMessage="1" errorTitle="Greška" error="Provjerite ispravnost upisanog IBAN-a." sqref="B10:D10">
      <formula1>21</formula1>
    </dataValidation>
    <dataValidation type="textLength" operator="equal" allowBlank="1" showInputMessage="1" showErrorMessage="1" error="Provjerite upisani OIB_x000a_" sqref="B9:D9">
      <formula1>11</formula1>
    </dataValidation>
  </dataValidations>
  <pageMargins left="0.7" right="0.7" top="0.75" bottom="0.75" header="0.3" footer="0.3"/>
  <pageSetup paperSize="9" scale="91" orientation="portrait" r:id="rId2"/>
  <ignoredErrors>
    <ignoredError sqref="B14" unlockedFormula="1"/>
    <ignoredError sqref="B9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384" yWindow="733" count="2">
        <x14:dataValidation type="list" showInputMessage="1" showErrorMessage="1" errorTitle="Greška" error="Pogreška u unosu tarifnog modela" prompt="Odabrati tarifni model iz padajućeg izbornika">
          <x14:formula1>
            <xm:f>TM!$A$2:$A$4</xm:f>
          </x14:formula1>
          <xm:sqref>B31</xm:sqref>
        </x14:dataValidation>
        <x14:dataValidation type="list" allowBlank="1" showInputMessage="1" showErrorMessage="1" errorTitle="Greška" error="Pogrešan unos" prompt="Odabrati vrijednost iz padajućeg izbornika">
          <x14:formula1>
            <xm:f>TM!$A$8:$A$9</xm:f>
          </x14:formula1>
          <xm:sqref>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5"/>
  <sheetViews>
    <sheetView showGridLines="0" showRowColHeaders="0" tabSelected="1" showRuler="0" showWhiteSpace="0" view="pageLayout" zoomScaleNormal="100" workbookViewId="0">
      <selection activeCell="A13" sqref="A13:B13"/>
    </sheetView>
  </sheetViews>
  <sheetFormatPr defaultColWidth="0" defaultRowHeight="15" zeroHeight="1" x14ac:dyDescent="0.25"/>
  <cols>
    <col min="1" max="1" width="14.140625" style="4" bestFit="1" customWidth="1"/>
    <col min="2" max="2" width="6.140625" style="4" customWidth="1"/>
    <col min="3" max="3" width="3.7109375" style="4" customWidth="1"/>
    <col min="4" max="4" width="10" style="4" customWidth="1"/>
    <col min="5" max="5" width="13" style="4" customWidth="1"/>
    <col min="6" max="6" width="7.85546875" style="4" customWidth="1"/>
    <col min="7" max="7" width="7" style="4" customWidth="1"/>
    <col min="8" max="8" width="11" style="4" customWidth="1"/>
    <col min="9" max="9" width="14.28515625" style="4" customWidth="1"/>
    <col min="10" max="10" width="0.7109375" style="4" customWidth="1"/>
    <col min="11" max="16384" width="9.140625" style="4" hidden="1"/>
  </cols>
  <sheetData>
    <row r="1" spans="1:9" ht="15.75" x14ac:dyDescent="0.25">
      <c r="A1" s="12" t="s">
        <v>15</v>
      </c>
      <c r="B1" s="13"/>
      <c r="C1" s="13"/>
      <c r="D1" s="13"/>
      <c r="G1" s="12" t="s">
        <v>16</v>
      </c>
      <c r="H1" s="13"/>
    </row>
    <row r="2" spans="1:9" ht="15.75" x14ac:dyDescent="0.25">
      <c r="A2" s="14" t="s">
        <v>17</v>
      </c>
      <c r="B2" s="50" t="str">
        <f>'Unos podataka'!B5</f>
        <v>Ivo Ivić</v>
      </c>
      <c r="C2" s="50"/>
      <c r="D2" s="50"/>
      <c r="E2" s="50"/>
      <c r="G2" s="56" t="s">
        <v>18</v>
      </c>
      <c r="H2" s="56"/>
      <c r="I2" s="56"/>
    </row>
    <row r="3" spans="1:9" ht="15.75" x14ac:dyDescent="0.25">
      <c r="A3" s="14" t="s">
        <v>37</v>
      </c>
      <c r="B3" s="50" t="str">
        <f>'Unos podataka'!B6</f>
        <v>Ilica 1234</v>
      </c>
      <c r="C3" s="50"/>
      <c r="D3" s="50"/>
      <c r="E3" s="50"/>
      <c r="G3" s="14" t="s">
        <v>19</v>
      </c>
      <c r="H3" s="14"/>
    </row>
    <row r="4" spans="1:9" ht="15.75" x14ac:dyDescent="0.25">
      <c r="A4" s="14" t="s">
        <v>38</v>
      </c>
      <c r="B4" s="92">
        <f>'Unos podataka'!B7</f>
        <v>10000</v>
      </c>
      <c r="C4" s="92"/>
      <c r="D4" s="92"/>
      <c r="E4" s="92"/>
      <c r="G4" s="56" t="s">
        <v>20</v>
      </c>
      <c r="H4" s="56"/>
      <c r="I4" s="56"/>
    </row>
    <row r="5" spans="1:9" ht="15.75" x14ac:dyDescent="0.25">
      <c r="A5" s="14" t="s">
        <v>47</v>
      </c>
      <c r="B5" s="92" t="str">
        <f>'Unos podataka'!B8</f>
        <v>Zagreb</v>
      </c>
      <c r="C5" s="92"/>
      <c r="D5" s="92"/>
      <c r="E5" s="92"/>
      <c r="G5" s="56" t="s">
        <v>22</v>
      </c>
      <c r="H5" s="56"/>
      <c r="I5" s="56"/>
    </row>
    <row r="6" spans="1:9" ht="15.75" x14ac:dyDescent="0.25">
      <c r="A6" s="14" t="s">
        <v>21</v>
      </c>
      <c r="B6" s="50" t="str">
        <f>'Unos podataka'!B9</f>
        <v>12345678910</v>
      </c>
      <c r="C6" s="50"/>
      <c r="D6" s="50"/>
      <c r="E6" s="50"/>
    </row>
    <row r="7" spans="1:9" ht="15.75" x14ac:dyDescent="0.25">
      <c r="A7" s="14" t="s">
        <v>23</v>
      </c>
      <c r="B7" s="50" t="str">
        <f>'Unos podataka'!B10:D10</f>
        <v>HR0000000000000000000</v>
      </c>
      <c r="C7" s="50"/>
      <c r="D7" s="50"/>
      <c r="E7" s="50"/>
      <c r="F7" s="13"/>
    </row>
    <row r="8" spans="1:9" ht="15.75" x14ac:dyDescent="0.25">
      <c r="A8" s="14" t="s">
        <v>24</v>
      </c>
      <c r="B8" s="51" t="str">
        <f>'Unos podataka'!B11:D11</f>
        <v>1234567890</v>
      </c>
      <c r="C8" s="50"/>
      <c r="D8" s="50"/>
      <c r="E8" s="50"/>
      <c r="F8" s="13"/>
    </row>
    <row r="9" spans="1:9" x14ac:dyDescent="0.25">
      <c r="A9" s="13"/>
      <c r="B9" s="13"/>
      <c r="C9" s="13"/>
      <c r="D9" s="13"/>
      <c r="E9" s="13"/>
      <c r="F9" s="13"/>
    </row>
    <row r="10" spans="1:9" x14ac:dyDescent="0.25">
      <c r="A10" s="13"/>
      <c r="B10" s="13"/>
      <c r="C10" s="13"/>
      <c r="D10" s="13"/>
      <c r="E10" s="13"/>
      <c r="F10" s="13"/>
    </row>
    <row r="11" spans="1:9" x14ac:dyDescent="0.25">
      <c r="A11" s="13"/>
      <c r="B11" s="13"/>
      <c r="C11" s="13"/>
      <c r="D11" s="13"/>
      <c r="E11" s="13"/>
      <c r="F11" s="13"/>
    </row>
    <row r="12" spans="1:9" ht="15.75" x14ac:dyDescent="0.25">
      <c r="A12" s="14" t="s">
        <v>71</v>
      </c>
      <c r="B12" s="14"/>
      <c r="C12" s="13"/>
      <c r="D12" s="93">
        <f ca="1">'Unos podataka'!B14</f>
        <v>44757</v>
      </c>
      <c r="E12" s="93"/>
      <c r="F12" s="93"/>
      <c r="G12" s="93"/>
      <c r="H12" s="93"/>
    </row>
    <row r="13" spans="1:9" ht="15.75" x14ac:dyDescent="0.25">
      <c r="A13" s="87" t="s">
        <v>25</v>
      </c>
      <c r="B13" s="87"/>
      <c r="C13" s="13"/>
      <c r="D13" s="52" t="str">
        <f>'Unos podataka'!B15</f>
        <v>Zagreb</v>
      </c>
      <c r="E13" s="52"/>
      <c r="F13" s="52"/>
    </row>
    <row r="14" spans="1:9" ht="15.75" x14ac:dyDescent="0.25">
      <c r="A14" s="87" t="s">
        <v>26</v>
      </c>
      <c r="B14" s="87"/>
      <c r="C14" s="13"/>
      <c r="D14" s="53">
        <f>'Unos podataka'!B16</f>
        <v>44617</v>
      </c>
      <c r="E14" s="53"/>
      <c r="F14" s="53"/>
      <c r="G14" s="53"/>
      <c r="H14" s="53"/>
    </row>
    <row r="15" spans="1:9" x14ac:dyDescent="0.25">
      <c r="A15" s="13"/>
      <c r="B15" s="13"/>
      <c r="C15" s="13"/>
      <c r="D15" s="13"/>
      <c r="E15" s="13"/>
      <c r="F15" s="13"/>
    </row>
    <row r="16" spans="1:9" x14ac:dyDescent="0.25">
      <c r="A16" s="13"/>
      <c r="B16" s="13"/>
      <c r="C16" s="13"/>
      <c r="D16" s="13"/>
      <c r="E16" s="13"/>
      <c r="F16" s="13"/>
    </row>
    <row r="17" spans="1:9" ht="21" x14ac:dyDescent="0.25">
      <c r="A17" s="13"/>
      <c r="B17" s="13"/>
      <c r="C17" s="88" t="s">
        <v>27</v>
      </c>
      <c r="D17" s="88"/>
      <c r="E17" s="91" t="str">
        <f ca="1">IF(ISBLANK('Unos podataka'!B18),CONCATENATE(B8,"-",YEAR('Unos podataka'!B14),"-",,DAY('Unos podataka'!B23),MONTH('Unos podataka'!B23),),'Unos podataka'!B18)</f>
        <v>1234567890-2022-11</v>
      </c>
      <c r="F17" s="91"/>
      <c r="G17" s="91"/>
      <c r="H17" s="91"/>
    </row>
    <row r="18" spans="1:9" x14ac:dyDescent="0.25">
      <c r="A18" s="13"/>
      <c r="B18" s="13"/>
      <c r="C18" s="13"/>
      <c r="D18" s="13"/>
      <c r="E18" s="13"/>
      <c r="F18" s="13"/>
    </row>
    <row r="19" spans="1:9" ht="15.75" thickBot="1" x14ac:dyDescent="0.3">
      <c r="A19" s="13"/>
      <c r="B19" s="13"/>
      <c r="C19" s="13"/>
      <c r="D19" s="13"/>
      <c r="E19" s="13"/>
      <c r="F19" s="13"/>
    </row>
    <row r="20" spans="1:9" ht="15.75" thickBot="1" x14ac:dyDescent="0.3">
      <c r="A20" s="57" t="s">
        <v>28</v>
      </c>
      <c r="B20" s="58"/>
      <c r="C20" s="58"/>
      <c r="D20" s="58"/>
      <c r="E20" s="58"/>
      <c r="F20" s="59"/>
      <c r="G20" s="63" t="s">
        <v>29</v>
      </c>
      <c r="H20" s="64"/>
      <c r="I20" s="15" t="s">
        <v>30</v>
      </c>
    </row>
    <row r="21" spans="1:9" ht="15.75" thickBot="1" x14ac:dyDescent="0.3">
      <c r="A21" s="60"/>
      <c r="B21" s="61"/>
      <c r="C21" s="61"/>
      <c r="D21" s="61"/>
      <c r="E21" s="61"/>
      <c r="F21" s="62"/>
      <c r="G21" s="65">
        <f>'Unos podataka'!B23</f>
        <v>44562</v>
      </c>
      <c r="H21" s="66"/>
      <c r="I21" s="16">
        <f>'Unos podataka'!B24</f>
        <v>44592</v>
      </c>
    </row>
    <row r="22" spans="1:9" ht="3.75" customHeight="1" thickBot="1" x14ac:dyDescent="0.3">
      <c r="A22" s="17"/>
      <c r="B22" s="18"/>
      <c r="C22" s="18"/>
      <c r="D22" s="18"/>
      <c r="E22" s="18"/>
      <c r="F22" s="19"/>
      <c r="G22" s="20"/>
      <c r="H22" s="21"/>
      <c r="I22" s="22"/>
    </row>
    <row r="23" spans="1:9" ht="29.25" customHeight="1" x14ac:dyDescent="0.25">
      <c r="A23" s="81" t="s">
        <v>12</v>
      </c>
      <c r="B23" s="82"/>
      <c r="C23" s="82"/>
      <c r="D23" s="82"/>
      <c r="E23" s="83"/>
      <c r="F23" s="89" t="s">
        <v>13</v>
      </c>
      <c r="G23" s="89" t="s">
        <v>14</v>
      </c>
      <c r="H23" s="48" t="s">
        <v>31</v>
      </c>
      <c r="I23" s="48" t="s">
        <v>65</v>
      </c>
    </row>
    <row r="24" spans="1:9" ht="15.75" thickBot="1" x14ac:dyDescent="0.3">
      <c r="A24" s="84"/>
      <c r="B24" s="85"/>
      <c r="C24" s="85"/>
      <c r="D24" s="85"/>
      <c r="E24" s="86"/>
      <c r="F24" s="90"/>
      <c r="G24" s="90"/>
      <c r="H24" s="49"/>
      <c r="I24" s="49"/>
    </row>
    <row r="25" spans="1:9" ht="30" customHeight="1" x14ac:dyDescent="0.25">
      <c r="A25" s="69" t="s">
        <v>34</v>
      </c>
      <c r="B25" s="70"/>
      <c r="C25" s="70"/>
      <c r="D25" s="70"/>
      <c r="E25" s="71"/>
      <c r="F25" s="75">
        <f>'Unos podataka'!D29</f>
        <v>700</v>
      </c>
      <c r="G25" s="77" t="s">
        <v>9</v>
      </c>
      <c r="H25" s="79">
        <f>'Unos podataka'!B36</f>
        <v>0.35439999999999999</v>
      </c>
      <c r="I25" s="67">
        <f>ROUND(F25*H25,2)</f>
        <v>248.08</v>
      </c>
    </row>
    <row r="26" spans="1:9" ht="15.75" customHeight="1" thickBot="1" x14ac:dyDescent="0.3">
      <c r="A26" s="72" t="str">
        <f>'Unos podataka'!B21</f>
        <v>0000-2022-0000000000</v>
      </c>
      <c r="B26" s="73"/>
      <c r="C26" s="73"/>
      <c r="D26" s="73"/>
      <c r="E26" s="74"/>
      <c r="F26" s="76"/>
      <c r="G26" s="78"/>
      <c r="H26" s="80"/>
      <c r="I26" s="68"/>
    </row>
    <row r="27" spans="1:9" x14ac:dyDescent="0.25">
      <c r="A27" s="23"/>
      <c r="B27" s="23"/>
      <c r="C27" s="24"/>
      <c r="D27" s="24"/>
      <c r="E27" s="24"/>
      <c r="F27" s="24"/>
    </row>
    <row r="28" spans="1:9" x14ac:dyDescent="0.25">
      <c r="A28" s="13"/>
      <c r="B28" s="13"/>
      <c r="C28" s="13"/>
      <c r="D28" s="13"/>
      <c r="E28" s="13"/>
      <c r="F28" s="13"/>
      <c r="G28" s="46" t="s">
        <v>62</v>
      </c>
      <c r="H28" s="46"/>
      <c r="I28" s="25">
        <f>I25</f>
        <v>248.08</v>
      </c>
    </row>
    <row r="29" spans="1:9" x14ac:dyDescent="0.25">
      <c r="A29" s="26"/>
      <c r="B29" s="26"/>
      <c r="C29" s="27"/>
      <c r="D29" s="28"/>
      <c r="E29" s="26"/>
      <c r="F29" s="28"/>
      <c r="G29" s="46" t="str">
        <f>IF('Unos podataka'!B33=TM!A8,"PDV 13%","")</f>
        <v/>
      </c>
      <c r="H29" s="46"/>
      <c r="I29" s="29">
        <f>IF('Unos podataka'!B33=TM!A8,ROUND(I28*0.13,2),0)</f>
        <v>0</v>
      </c>
    </row>
    <row r="30" spans="1:9" x14ac:dyDescent="0.25">
      <c r="A30" s="26"/>
      <c r="B30" s="26"/>
      <c r="C30" s="27"/>
      <c r="D30" s="28"/>
      <c r="E30" s="26"/>
      <c r="F30" s="28"/>
      <c r="G30" s="47" t="s">
        <v>32</v>
      </c>
      <c r="H30" s="47"/>
      <c r="I30" s="25">
        <f>IF(ISBLANK(I29),I28,I28+I29)</f>
        <v>248.08</v>
      </c>
    </row>
    <row r="31" spans="1:9" x14ac:dyDescent="0.25">
      <c r="A31" s="26"/>
      <c r="B31" s="26"/>
      <c r="C31" s="27"/>
      <c r="D31" s="28"/>
      <c r="E31" s="26"/>
      <c r="F31" s="28"/>
    </row>
    <row r="32" spans="1:9" x14ac:dyDescent="0.25">
      <c r="A32" s="26"/>
      <c r="B32" s="26"/>
      <c r="C32" s="27"/>
      <c r="D32" s="28"/>
      <c r="E32" s="26"/>
      <c r="F32" s="28"/>
    </row>
    <row r="33" spans="1:9" x14ac:dyDescent="0.25">
      <c r="A33" s="13"/>
      <c r="B33" s="13"/>
      <c r="C33" s="13"/>
      <c r="D33" s="13"/>
      <c r="E33" s="13"/>
      <c r="F33" s="13"/>
    </row>
    <row r="34" spans="1:9" x14ac:dyDescent="0.25">
      <c r="A34" s="47" t="str">
        <f>IF('Unos podataka'!B33=TM!A8,"","PDV nije obračunat na temelju članka 90. st.1 i st.2. Zakona o PDV-u. ")</f>
        <v xml:space="preserve">PDV nije obračunat na temelju članka 90. st.1 i st.2. Zakona o PDV-u. 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25">
      <c r="A35" s="13"/>
      <c r="B35" s="13"/>
      <c r="C35" s="13"/>
      <c r="D35" s="13"/>
      <c r="E35" s="13"/>
      <c r="F35" s="13"/>
    </row>
    <row r="36" spans="1:9" x14ac:dyDescent="0.25">
      <c r="A36" s="13"/>
      <c r="B36" s="13"/>
      <c r="C36" s="13"/>
      <c r="D36" s="13"/>
      <c r="E36" s="13"/>
      <c r="F36" s="13"/>
    </row>
    <row r="37" spans="1:9" x14ac:dyDescent="0.25">
      <c r="A37" s="13"/>
      <c r="B37" s="13"/>
      <c r="C37" s="13"/>
      <c r="D37" s="13"/>
      <c r="E37" s="13"/>
      <c r="F37" s="13"/>
    </row>
    <row r="38" spans="1:9" ht="15.75" x14ac:dyDescent="0.25">
      <c r="A38" s="13"/>
      <c r="B38" s="13"/>
      <c r="C38" s="13"/>
      <c r="F38" s="13"/>
      <c r="G38" s="54" t="str">
        <f>'Unos podataka'!B5</f>
        <v>Ivo Ivić</v>
      </c>
      <c r="H38" s="54"/>
    </row>
    <row r="39" spans="1:9" x14ac:dyDescent="0.25">
      <c r="A39" s="13"/>
      <c r="B39" s="13"/>
      <c r="C39" s="13"/>
      <c r="F39" s="13"/>
      <c r="G39" s="13"/>
      <c r="H39" s="13"/>
    </row>
    <row r="40" spans="1:9" ht="16.5" thickBot="1" x14ac:dyDescent="0.3">
      <c r="A40" s="13"/>
      <c r="B40" s="13"/>
      <c r="C40" s="13"/>
      <c r="F40" s="13"/>
      <c r="G40" s="30"/>
      <c r="H40" s="30"/>
    </row>
    <row r="41" spans="1:9" ht="15.75" x14ac:dyDescent="0.25">
      <c r="A41" s="13"/>
      <c r="B41" s="13"/>
      <c r="C41" s="13"/>
      <c r="F41" s="13"/>
      <c r="G41" s="55" t="s">
        <v>33</v>
      </c>
      <c r="H41" s="55"/>
    </row>
    <row r="42" spans="1:9" x14ac:dyDescent="0.25"/>
    <row r="43" spans="1:9" x14ac:dyDescent="0.25"/>
    <row r="44" spans="1:9" x14ac:dyDescent="0.25"/>
    <row r="45" spans="1:9" x14ac:dyDescent="0.25"/>
  </sheetData>
  <sheetProtection algorithmName="SHA-512" hashValue="CxmqSgtb1ZASZPP/A9gk6nxqcoI1z2OF8iP0z2mioStD4dd7fZOCUqHF/k9R+SfBUQ4jpQOaqJsDmLzoV5OhUw==" saltValue="1pJQAJSZWyHvJD/r04TprQ==" spinCount="100000" sheet="1" objects="1" scenarios="1" selectLockedCells="1" selectUnlockedCells="1"/>
  <customSheetViews>
    <customSheetView guid="{DA039389-4696-467D-B3F0-12AAB7DFB542}" scale="67" showPageBreaks="1" view="pageLayout">
      <selection sqref="A1:I47"/>
      <pageMargins left="0.7" right="0.625" top="0.75" bottom="0.75" header="0.3" footer="0.3"/>
      <pageSetup paperSize="9" orientation="portrait" r:id="rId1"/>
    </customSheetView>
  </customSheetViews>
  <mergeCells count="37">
    <mergeCell ref="B2:E2"/>
    <mergeCell ref="B3:E3"/>
    <mergeCell ref="B4:E4"/>
    <mergeCell ref="B5:E5"/>
    <mergeCell ref="D12:H12"/>
    <mergeCell ref="A14:B14"/>
    <mergeCell ref="C17:D17"/>
    <mergeCell ref="F23:F24"/>
    <mergeCell ref="G23:G24"/>
    <mergeCell ref="E17:H17"/>
    <mergeCell ref="D14:H14"/>
    <mergeCell ref="G38:H38"/>
    <mergeCell ref="G41:H41"/>
    <mergeCell ref="G4:I4"/>
    <mergeCell ref="G2:I2"/>
    <mergeCell ref="G5:I5"/>
    <mergeCell ref="G20:H20"/>
    <mergeCell ref="G21:H21"/>
    <mergeCell ref="I25:I26"/>
    <mergeCell ref="H23:H24"/>
    <mergeCell ref="G25:G26"/>
    <mergeCell ref="H25:H26"/>
    <mergeCell ref="G28:H28"/>
    <mergeCell ref="G29:H29"/>
    <mergeCell ref="A34:I34"/>
    <mergeCell ref="I23:I24"/>
    <mergeCell ref="B6:E6"/>
    <mergeCell ref="B7:E7"/>
    <mergeCell ref="B8:E8"/>
    <mergeCell ref="D13:F13"/>
    <mergeCell ref="G30:H30"/>
    <mergeCell ref="A20:F21"/>
    <mergeCell ref="A25:E25"/>
    <mergeCell ref="A26:E26"/>
    <mergeCell ref="F25:F26"/>
    <mergeCell ref="A23:E24"/>
    <mergeCell ref="A13:B13"/>
  </mergeCells>
  <conditionalFormatting sqref="I29">
    <cfRule type="cellIs" dxfId="0" priority="1" operator="equal">
      <formula>0</formula>
    </cfRule>
  </conditionalFormatting>
  <pageMargins left="0.7" right="0.625" top="0.75" bottom="0.75" header="0.3" footer="0.3"/>
  <pageSetup paperSize="9" orientation="portrait" r:id="rId2"/>
  <ignoredErrors>
    <ignoredError sqref="B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9"/>
  <sheetViews>
    <sheetView workbookViewId="0">
      <selection activeCell="D13" sqref="D13"/>
    </sheetView>
  </sheetViews>
  <sheetFormatPr defaultRowHeight="15" x14ac:dyDescent="0.25"/>
  <cols>
    <col min="5" max="5" width="12.7109375" bestFit="1" customWidth="1"/>
  </cols>
  <sheetData>
    <row r="1" spans="1:5" x14ac:dyDescent="0.25">
      <c r="A1" s="1" t="s">
        <v>5</v>
      </c>
      <c r="C1" s="1"/>
      <c r="D1" s="1" t="s">
        <v>6</v>
      </c>
      <c r="E1" s="1" t="s">
        <v>11</v>
      </c>
    </row>
    <row r="2" spans="1:5" x14ac:dyDescent="0.25">
      <c r="A2" s="1" t="s">
        <v>6</v>
      </c>
      <c r="C2" s="1" t="s">
        <v>2</v>
      </c>
      <c r="D2" s="1"/>
      <c r="E2" s="1">
        <v>0.49</v>
      </c>
    </row>
    <row r="3" spans="1:5" x14ac:dyDescent="0.25">
      <c r="A3" s="1" t="s">
        <v>7</v>
      </c>
      <c r="C3" s="1" t="s">
        <v>3</v>
      </c>
      <c r="D3" s="1"/>
      <c r="E3" s="1">
        <v>0.24</v>
      </c>
    </row>
    <row r="4" spans="1:5" x14ac:dyDescent="0.25">
      <c r="A4" s="1" t="s">
        <v>8</v>
      </c>
      <c r="C4" s="1" t="s">
        <v>10</v>
      </c>
      <c r="D4" s="1">
        <v>0.46</v>
      </c>
      <c r="E4" s="1"/>
    </row>
    <row r="7" spans="1:5" x14ac:dyDescent="0.25">
      <c r="A7" s="1" t="s">
        <v>39</v>
      </c>
    </row>
    <row r="8" spans="1:5" x14ac:dyDescent="0.25">
      <c r="A8" s="1" t="s">
        <v>40</v>
      </c>
    </row>
    <row r="9" spans="1:5" x14ac:dyDescent="0.25">
      <c r="A9" s="1" t="s">
        <v>41</v>
      </c>
    </row>
  </sheetData>
  <customSheetViews>
    <customSheetView guid="{DA039389-4696-467D-B3F0-12AAB7DFB542}" showPageBreaks="1" state="hidden">
      <selection activeCell="D13" sqref="D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Unos podataka</vt:lpstr>
      <vt:lpstr>Račun</vt:lpstr>
      <vt:lpstr>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 Šeper</cp:lastModifiedBy>
  <cp:lastPrinted>2022-02-09T10:13:22Z</cp:lastPrinted>
  <dcterms:created xsi:type="dcterms:W3CDTF">2022-01-31T07:00:00Z</dcterms:created>
  <dcterms:modified xsi:type="dcterms:W3CDTF">2022-07-15T06:50:10Z</dcterms:modified>
</cp:coreProperties>
</file>