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57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<sst xmlns="http://schemas.openxmlformats.org/spreadsheetml/2006/main" count="395" uniqueCount="344">
  <si>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</si>
  <si>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</si>
  <si>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</si>
  <si>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</si>
  <si>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</si>
  <si>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</si>
  <si>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</si>
  <si>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</si>
  <si>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</si>
  <si>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</si>
  <si>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</si>
  <si>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</si>
  <si>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</si>
  <si>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</si>
  <si>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</si>
  <si>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</si>
  <si>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</si>
  <si>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</si>
  <si>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</si>
  <si>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</si>
  <si>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</si>
  <si>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</si>
  <si>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</si>
  <si>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</si>
  <si>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</si>
  <si>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</si>
  <si>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</si>
  <si>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</si>
  <si>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</si>
  <si>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</si>
  <si>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</si>
  <si>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</si>
  <si>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</si>
  <si>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</si>
  <si>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</si>
  <si>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</si>
  <si>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</si>
  <si>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</si>
  <si>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</si>
  <si>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</si>
  <si>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</si>
  <si>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</si>
  <si>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</si>
  <si>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</si>
  <si>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</si>
  <si>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</si>
  <si>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</si>
  <si>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</si>
  <si>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</si>
  <si>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</si>
  <si>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</si>
  <si>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</si>
  <si>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</si>
  <si>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</si>
  <si>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</si>
  <si>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</si>
  <si>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</si>
  <si>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</si>
  <si>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</si>
  <si>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</si>
  <si>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</si>
  <si>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</si>
  <si>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</si>
  <si>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</si>
  <si>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</si>
  <si>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</si>
  <si>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</si>
  <si>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</si>
  <si>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</si>
  <si>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</si>
  <si>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</si>
  <si>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</si>
  <si>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</si>
  <si>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</si>
  <si>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</si>
  <si>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</si>
  <si>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</si>
  <si>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</si>
  <si>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</si>
  <si>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</si>
  <si>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</si>
  <si>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</si>
  <si>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</si>
  <si>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</si>
  <si>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</si>
  <si>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</si>
  <si>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</si>
  <si>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</si>
  <si>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</si>
  <si>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</si>
  <si>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</si>
  <si>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</si>
  <si>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</si>
  <si>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</si>
  <si>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</si>
  <si>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</si>
  <si>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</si>
  <si>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</si>
  <si>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</si>
  <si>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</si>
  <si>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</si>
  <si>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</si>
  <si>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</si>
  <si>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</si>
  <si>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</si>
  <si>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</si>
  <si>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</si>
  <si>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</si>
  <si>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</si>
  <si>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</si>
  <si>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</si>
  <si>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</si>
  <si>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</si>
  <si>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</si>
  <si>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</si>
  <si>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</si>
  <si>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</si>
  <si>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</si>
  <si>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</si>
  <si>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</si>
  <si>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</si>
  <si>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</si>
  <si>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</si>
  <si>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</si>
  <si>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</si>
  <si>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</si>
  <si>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</si>
  <si>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</si>
  <si>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</si>
  <si>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</si>
  <si>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</si>
  <si>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</si>
  <si>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</si>
  <si>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</si>
  <si>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</si>
  <si>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</si>
  <si>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</si>
  <si>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</si>
  <si>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</si>
  <si>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</si>
  <si>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</si>
  <si>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</si>
  <si>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</si>
  <si>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</si>
  <si>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</si>
  <si>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</si>
  <si>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</si>
  <si>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</si>
  <si>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</si>
  <si>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</si>
  <si>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</si>
  <si>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</si>
  <si>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</si>
  <si>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</si>
  <si>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</si>
  <si>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</si>
  <si>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</si>
  <si>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</si>
  <si>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</si>
  <si>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</si>
  <si>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</si>
  <si>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</si>
  <si>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</si>
  <si>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</si>
  <si>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</si>
  <si>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</si>
  <si>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</si>
  <si>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</si>
  <si>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</si>
  <si>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</si>
  <si>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</si>
  <si>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</si>
  <si>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</si>
  <si>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</si>
  <si>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</si>
  <si>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</si>
  <si>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</si>
  <si>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</si>
  <si>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</si>
  <si>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</si>
  <si>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</si>
  <si>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</si>
  <si>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</si>
  <si>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</si>
  <si>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</si>
  <si>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</si>
  <si>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</si>
  <si>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</si>
  <si>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</si>
  <si>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</si>
  <si>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</si>
  <si>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</si>
  <si>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</si>
  <si>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</si>
  <si>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</si>
  <si>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</si>
  <si>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</si>
  <si>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</si>
  <si>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</si>
  <si>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</si>
  <si>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</si>
  <si>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</si>
  <si>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</si>
  <si>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</si>
  <si>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</si>
  <si>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</si>
  <si>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</si>
  <si>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</si>
  <si>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</si>
  <si>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</si>
  <si>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</si>
  <si>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</si>
  <si>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</si>
  <si>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</si>
  <si>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</si>
  <si>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</si>
  <si>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</si>
  <si>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</si>
  <si>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</si>
  <si>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</si>
  <si>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</si>
  <si>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</si>
  <si>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</si>
  <si>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</si>
  <si>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</si>
  <si>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</si>
  <si>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</si>
  <si>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</si>
  <si>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</si>
  <si>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</si>
  <si>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</si>
  <si>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</si>
  <si>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</si>
  <si>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</si>
  <si>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</si>
  <si>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</si>
  <si>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</si>
  <si>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</si>
  <si>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</si>
  <si>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</si>
  <si>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</si>
  <si>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</si>
  <si>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</si>
  <si>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</si>
  <si>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</si>
  <si>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</si>
  <si>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</si>
  <si>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</si>
  <si>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</si>
  <si>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</si>
  <si>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</si>
  <si>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</si>
  <si>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</si>
  <si>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</si>
  <si>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</si>
  <si>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</si>
  <si>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</si>
  <si>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</si>
  <si>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</si>
  <si>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</si>
  <si>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</si>
  <si>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</si>
  <si>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</si>
  <si>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</si>
  <si>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</si>
  <si>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</si>
  <si>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</si>
  <si>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</si>
  <si>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</si>
  <si>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</si>
  <si>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</si>
  <si>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</si>
  <si>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</si>
  <si>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</si>
  <si>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</si>
  <si>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</si>
  <si>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</si>
  <si>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</si>
  <si>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</si>
  <si>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</si>
  <si>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</si>
  <si>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</si>
  <si>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</si>
  <si>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</si>
  <si>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</si>
  <si>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</si>
  <si>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</si>
  <si>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</si>
  <si>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</si>
  <si>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</si>
  <si>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</si>
  <si>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</si>
  <si>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</si>
  <si>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</si>
  <si>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</si>
  <si>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</si>
  <si>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</si>
  <si>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</si>
  <si>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</si>
  <si>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</si>
  <si>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</si>
  <si>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</si>
  <si>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</si>
  <si>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</si>
  <si>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</si>
  <si>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</si>
  <si>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</si>
  <si>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</si>
  <si>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</si>
  <si>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</si>
  <si>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</si>
  <si>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</si>
  <si>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</si>
  <si>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</si>
  <si>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</si>
  <si>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</si>
  <si>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</si>
  <si>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</si>
  <si>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</si>
  <si>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</si>
  <si>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</si>
  <si>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</si>
  <si>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</si>
  <si>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</si>
  <si>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Obveznik: HRVATSKA ELEKTROPRIVREDA d.d.</t>
  </si>
  <si>
    <t>1.1.2017.</t>
  </si>
  <si>
    <t>u razdoblju 1.1.2017 do 31.12.2017</t>
  </si>
  <si>
    <t>stanje na dan 31.12.2017</t>
  </si>
  <si>
    <t>31.12.2017.</t>
  </si>
  <si>
    <t>080004306</t>
  </si>
  <si>
    <t>28921978587</t>
  </si>
  <si>
    <t>HRVATSKA ELEKTROPRIVREDA d.d.</t>
  </si>
  <si>
    <t>Zagreb</t>
  </si>
  <si>
    <t>Ulica grada Vukovara 37</t>
  </si>
  <si>
    <t>www.hep.hr</t>
  </si>
  <si>
    <t>Grad Zagreb</t>
  </si>
  <si>
    <t>NE</t>
  </si>
  <si>
    <t>3513</t>
  </si>
  <si>
    <t>Nataša Godler</t>
  </si>
  <si>
    <t>016322204</t>
  </si>
  <si>
    <t>natasa.godler@hep.hr</t>
  </si>
  <si>
    <t>03557049</t>
  </si>
  <si>
    <t>016321862</t>
  </si>
  <si>
    <t>Barbarić Frane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</si>
</sst>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p.hr/" TargetMode="External" /><Relationship Id="rId2" Type="http://schemas.openxmlformats.org/officeDocument/2006/relationships/hyperlink" Target="mailto:natasa.godler@hep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31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 t="s">
        <v>325</v>
      </c>
      <c r="F2" s="25"/>
      <c r="G2" s="26" t="s">
        <v>258</v>
      </c>
      <c r="H2" s="24" t="s">
        <v>328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341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329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330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331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10000</v>
      </c>
      <c r="D14" s="139"/>
      <c r="E14" s="31"/>
      <c r="F14" s="131" t="s">
        <v>332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333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/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334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133</v>
      </c>
      <c r="D22" s="131" t="s">
        <v>332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21</v>
      </c>
      <c r="D24" s="131" t="s">
        <v>335</v>
      </c>
      <c r="E24" s="132"/>
      <c r="F24" s="132"/>
      <c r="G24" s="133"/>
      <c r="H24" s="38" t="s">
        <v>270</v>
      </c>
      <c r="I24" s="48">
        <v>451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336</v>
      </c>
      <c r="D26" s="50"/>
      <c r="E26" s="22"/>
      <c r="F26" s="51"/>
      <c r="G26" s="126" t="s">
        <v>273</v>
      </c>
      <c r="H26" s="127"/>
      <c r="I26" s="52" t="s">
        <v>337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338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342</v>
      </c>
      <c r="D48" s="160"/>
      <c r="E48" s="161"/>
      <c r="F48" s="32"/>
      <c r="G48" s="38" t="s">
        <v>281</v>
      </c>
      <c r="H48" s="159" t="s">
        <v>339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340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343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hep.hr"/>
    <hyperlink ref="C50" r:id="rId2" display="natasa.godler@hep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K119" sqref="K119"/>
    </sheetView>
  </sheetViews>
  <sheetFormatPr defaultColWidth="9.140625" defaultRowHeight="12.75"/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327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324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4.5" thickBot="1">
      <c r="A5" s="215" t="s">
        <v>61</v>
      </c>
      <c r="B5" s="216"/>
      <c r="C5" s="216"/>
      <c r="D5" s="216"/>
      <c r="E5" s="216"/>
      <c r="F5" s="216"/>
      <c r="G5" s="216"/>
      <c r="H5" s="217"/>
      <c r="I5" s="77" t="s">
        <v>288</v>
      </c>
      <c r="J5" s="78" t="s">
        <v>115</v>
      </c>
      <c r="K5" s="79" t="s">
        <v>116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27979988</v>
      </c>
      <c r="K9" s="12">
        <f>K10+K17+K27+K36+K40</f>
        <v>27848712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107673</v>
      </c>
      <c r="K10" s="12">
        <f>SUM(K11:K16)</f>
        <v>153765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57708</v>
      </c>
      <c r="K12" s="13">
        <v>128365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>
        <v>9</v>
      </c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>
        <v>49919</v>
      </c>
      <c r="K15" s="13">
        <v>25400</v>
      </c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>
        <v>37</v>
      </c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1314547</v>
      </c>
      <c r="K17" s="12">
        <f>SUM(K18:K26)</f>
        <v>770092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89250</v>
      </c>
      <c r="K18" s="13">
        <v>68437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168040</v>
      </c>
      <c r="K19" s="13">
        <v>162865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354794</v>
      </c>
      <c r="K20" s="13">
        <v>126813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11448</v>
      </c>
      <c r="K21" s="13">
        <v>9731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7197</v>
      </c>
      <c r="K23" s="13">
        <v>6022</v>
      </c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668043</v>
      </c>
      <c r="K24" s="13">
        <v>362616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342</v>
      </c>
      <c r="K25" s="13">
        <v>342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>
        <v>15433</v>
      </c>
      <c r="K26" s="13">
        <v>33266</v>
      </c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10187082</v>
      </c>
      <c r="K27" s="12">
        <f>SUM(K28:K35)</f>
        <v>10377535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9133683</v>
      </c>
      <c r="K28" s="13">
        <v>9467273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>
        <v>736062</v>
      </c>
      <c r="K29" s="13">
        <v>591437</v>
      </c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/>
      <c r="K30" s="13"/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>
        <v>28844</v>
      </c>
      <c r="K31" s="13">
        <v>36107</v>
      </c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/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288493</v>
      </c>
      <c r="K34" s="13">
        <v>282718</v>
      </c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16350959</v>
      </c>
      <c r="K36" s="12">
        <f>SUM(K37:K39)</f>
        <v>16442042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>
        <v>16350294</v>
      </c>
      <c r="K37" s="13">
        <v>16441498</v>
      </c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>
        <v>665</v>
      </c>
      <c r="K39" s="13">
        <v>544</v>
      </c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>
        <v>19727</v>
      </c>
      <c r="K40" s="13">
        <v>105278</v>
      </c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7516235</v>
      </c>
      <c r="K41" s="12">
        <f>K42+K50+K57+K65</f>
        <v>6501967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605412</v>
      </c>
      <c r="K42" s="12">
        <f>SUM(K43:K49)</f>
        <v>467902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2967</v>
      </c>
      <c r="K43" s="13">
        <v>8054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602445</v>
      </c>
      <c r="K46" s="13">
        <v>459848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4100002</v>
      </c>
      <c r="K50" s="12">
        <f>SUM(K51:K56)</f>
        <v>4825405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3739550</v>
      </c>
      <c r="K51" s="13">
        <v>4304083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320061</v>
      </c>
      <c r="K52" s="13">
        <v>325006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>
        <v>1434</v>
      </c>
      <c r="K53" s="13">
        <v>3254</v>
      </c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165</v>
      </c>
      <c r="K54" s="13">
        <v>179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29218</v>
      </c>
      <c r="K55" s="13">
        <v>137321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9574</v>
      </c>
      <c r="K56" s="13">
        <v>55562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444721</v>
      </c>
      <c r="K57" s="12">
        <f>SUM(K58:K64)</f>
        <v>283486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>
        <v>269564</v>
      </c>
      <c r="K59" s="13">
        <v>178816</v>
      </c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/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78961</v>
      </c>
      <c r="K63" s="13">
        <v>104670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>
        <v>96196</v>
      </c>
      <c r="K64" s="13"/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2366100</v>
      </c>
      <c r="K65" s="13">
        <v>925174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14573</v>
      </c>
      <c r="K66" s="13">
        <v>17128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35510796</v>
      </c>
      <c r="K67" s="12">
        <f>K8+K9+K41+K66</f>
        <v>34367807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>
        <v>2773791</v>
      </c>
      <c r="K68" s="14">
        <v>2858446</v>
      </c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25581761</v>
      </c>
      <c r="K70" s="20">
        <f>K71+K72+K73+K79+K80+K83+K86</f>
        <v>25149873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19792159</v>
      </c>
      <c r="K71" s="13">
        <v>19792159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/>
      <c r="K72" s="13"/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385610</v>
      </c>
      <c r="K73" s="12">
        <f>K74+K75-K76+K77+K78</f>
        <v>451802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321673</v>
      </c>
      <c r="K74" s="13">
        <v>387865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/>
      <c r="K75" s="13"/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/>
      <c r="K76" s="13"/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63937</v>
      </c>
      <c r="K78" s="13">
        <v>63937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140292</v>
      </c>
      <c r="K79" s="13">
        <v>136727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3939881</v>
      </c>
      <c r="K80" s="12">
        <f>K81-K82</f>
        <v>4405162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>
        <v>3939881</v>
      </c>
      <c r="K81" s="13">
        <v>4405162</v>
      </c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/>
      <c r="K82" s="13"/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1323819</v>
      </c>
      <c r="K83" s="12">
        <f>K84-K85</f>
        <v>364023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1323819</v>
      </c>
      <c r="K84" s="13">
        <v>364023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/>
      <c r="K85" s="13"/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212606</v>
      </c>
      <c r="K87" s="12">
        <f>SUM(K88:K90)</f>
        <v>217014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12380</v>
      </c>
      <c r="K88" s="13">
        <v>15992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200226</v>
      </c>
      <c r="K90" s="13">
        <v>201022</v>
      </c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5196179</v>
      </c>
      <c r="K91" s="12">
        <f>SUM(K92:K100)</f>
        <v>5154937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654682</v>
      </c>
      <c r="K94" s="13">
        <v>259119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>
        <v>11655</v>
      </c>
      <c r="K96" s="13">
        <v>11256</v>
      </c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>
        <v>3606173</v>
      </c>
      <c r="K97" s="13">
        <v>3595828</v>
      </c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>
        <v>897662</v>
      </c>
      <c r="K99" s="13">
        <v>1264429</v>
      </c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>
        <v>26007</v>
      </c>
      <c r="K100" s="13">
        <v>24305</v>
      </c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4515838</v>
      </c>
      <c r="K101" s="12">
        <f>SUM(K102:K113)</f>
        <v>3810721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2758202</v>
      </c>
      <c r="K102" s="13">
        <v>2790547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/>
      <c r="K103" s="13"/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408711</v>
      </c>
      <c r="K104" s="13">
        <v>405219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1630</v>
      </c>
      <c r="K105" s="13">
        <v>4262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630249</v>
      </c>
      <c r="K106" s="13">
        <v>494183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>
        <v>586601</v>
      </c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6483</v>
      </c>
      <c r="K109" s="13">
        <v>6627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76596</v>
      </c>
      <c r="K110" s="13">
        <v>70047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/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47366</v>
      </c>
      <c r="K113" s="13">
        <v>39836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4412</v>
      </c>
      <c r="K114" s="13">
        <v>35262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35510796</v>
      </c>
      <c r="K115" s="12">
        <f>K70+K87+K91+K101+K114</f>
        <v>34367807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>
        <v>2773791</v>
      </c>
      <c r="K116" s="14">
        <v>2858446</v>
      </c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0:K85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35" sqref="A35:H35"/>
    </sheetView>
  </sheetViews>
  <sheetFormatPr defaultColWidth="9.140625" defaultRowHeight="12.75"/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326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324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7867923</v>
      </c>
      <c r="K7" s="20">
        <f>SUM(K8:K9)</f>
        <v>7733579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7693616</v>
      </c>
      <c r="K8" s="13">
        <v>7648430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174307</v>
      </c>
      <c r="K9" s="13">
        <v>85149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7002626</v>
      </c>
      <c r="K10" s="12">
        <f>K11+K12+K16+K20+K21+K22+K25+K26</f>
        <v>7592675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>
        <v>0</v>
      </c>
      <c r="K11" s="13">
        <v>0</v>
      </c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6533201</v>
      </c>
      <c r="K12" s="12">
        <f>SUM(K13:K15)</f>
        <v>6834896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5064774</v>
      </c>
      <c r="K13" s="13">
        <v>5488525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1003232</v>
      </c>
      <c r="K14" s="13">
        <v>917237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465195</v>
      </c>
      <c r="K15" s="13">
        <v>429134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86110</v>
      </c>
      <c r="K16" s="12">
        <f>SUM(K17:K19)</f>
        <v>91177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48654</v>
      </c>
      <c r="K17" s="13">
        <v>52742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25069</v>
      </c>
      <c r="K18" s="13">
        <v>25499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12387</v>
      </c>
      <c r="K19" s="13">
        <v>12936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63125</v>
      </c>
      <c r="K20" s="13">
        <v>49113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291773</v>
      </c>
      <c r="K21" s="13">
        <v>300403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13546</v>
      </c>
      <c r="K22" s="12">
        <f>SUM(K23:K24)</f>
        <v>105778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>
        <v>72680</v>
      </c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13546</v>
      </c>
      <c r="K24" s="13">
        <v>33098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3680</v>
      </c>
      <c r="K25" s="13">
        <v>8346</v>
      </c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11191</v>
      </c>
      <c r="K26" s="13">
        <v>202962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988646</v>
      </c>
      <c r="K27" s="12">
        <f>SUM(K28:K32)</f>
        <v>1090266</v>
      </c>
    </row>
    <row r="28" spans="1:11" ht="25.5" customHeight="1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155336</v>
      </c>
      <c r="K28" s="13">
        <v>137806</v>
      </c>
    </row>
    <row r="29" spans="1:11" ht="25.5" customHeight="1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143225</v>
      </c>
      <c r="K29" s="13">
        <v>202422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>
        <v>614214</v>
      </c>
      <c r="K30" s="13">
        <v>740057</v>
      </c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>
        <v>74925</v>
      </c>
      <c r="K31" s="13">
        <v>78</v>
      </c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>
        <v>946</v>
      </c>
      <c r="K32" s="13">
        <v>9903</v>
      </c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348460</v>
      </c>
      <c r="K33" s="12">
        <f>SUM(K34:K37)</f>
        <v>938808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>
        <v>9737</v>
      </c>
      <c r="K34" s="13">
        <v>5453</v>
      </c>
    </row>
    <row r="35" spans="1:11" ht="25.5" customHeight="1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338723</v>
      </c>
      <c r="K35" s="13">
        <v>306812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>
        <v>569720</v>
      </c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>
        <v>56823</v>
      </c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8856569</v>
      </c>
      <c r="K42" s="12">
        <f>K7+K27+K38+K40</f>
        <v>8823845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7351086</v>
      </c>
      <c r="K43" s="12">
        <f>K10+K33+K39+K41</f>
        <v>8531483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1505483</v>
      </c>
      <c r="K44" s="12">
        <f>K42-K43</f>
        <v>292362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1505483</v>
      </c>
      <c r="K45" s="12">
        <f>IF(K42&gt;K43,K42-K43,0)</f>
        <v>292362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181664</v>
      </c>
      <c r="K47" s="13">
        <v>-71661</v>
      </c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1323819</v>
      </c>
      <c r="K48" s="12">
        <f>K44-K47</f>
        <v>364023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1323819</v>
      </c>
      <c r="K49" s="12">
        <f>IF(K48&gt;0,K48,0)</f>
        <v>364023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>
        <v>1323819</v>
      </c>
      <c r="K53" s="13">
        <v>364023</v>
      </c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v>1323819</v>
      </c>
      <c r="K56" s="11">
        <v>364023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39456</v>
      </c>
      <c r="K57" s="12">
        <f>SUM(K58:K64)</f>
        <v>-3565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25.5" customHeight="1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25.5" customHeight="1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>
        <v>39456</v>
      </c>
      <c r="K60" s="13">
        <v>-3565</v>
      </c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39456</v>
      </c>
      <c r="K66" s="12">
        <f>K57-K65</f>
        <v>-3565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1363275</v>
      </c>
      <c r="K67" s="18">
        <f>K56+K66</f>
        <v>360458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/>
      <c r="K13" s="13"/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0</v>
      </c>
      <c r="K14" s="12">
        <f>SUM(K8:K13)</f>
        <v>0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0</v>
      </c>
      <c r="K19" s="12">
        <f>SUM(K15:K18)</f>
        <v>0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/>
      <c r="K23" s="13"/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/>
      <c r="K29" s="13"/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0</v>
      </c>
      <c r="K32" s="12">
        <f>SUM(K29:K31)</f>
        <v>0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/>
      <c r="K40" s="13"/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0</v>
      </c>
      <c r="K45" s="12">
        <f>SUM(K40:K44)</f>
        <v>0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/>
      <c r="K50" s="13"/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/>
      <c r="K51" s="13"/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/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0</v>
      </c>
      <c r="K53" s="18">
        <f>K50+K51-K52</f>
        <v>0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J20" sqref="J20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326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324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12060982</v>
      </c>
      <c r="K8" s="13">
        <v>12438829</v>
      </c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4067</v>
      </c>
      <c r="K9" s="13">
        <v>2666</v>
      </c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>
        <v>101406</v>
      </c>
      <c r="K11" s="13">
        <v>59079</v>
      </c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>
        <v>38508</v>
      </c>
      <c r="K12" s="13">
        <v>21472</v>
      </c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12204963</v>
      </c>
      <c r="K13" s="12">
        <f>SUM(K8:K12)</f>
        <v>12522046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>
        <v>9486142</v>
      </c>
      <c r="K14" s="13">
        <v>11638940</v>
      </c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73843</v>
      </c>
      <c r="K15" s="13">
        <v>77720</v>
      </c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244604</v>
      </c>
      <c r="K17" s="13">
        <v>229922</v>
      </c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1012859</v>
      </c>
      <c r="K18" s="13">
        <v>975478</v>
      </c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>
        <v>228209</v>
      </c>
      <c r="K19" s="13">
        <v>190374</v>
      </c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11045657</v>
      </c>
      <c r="K20" s="12">
        <f>SUM(K14:K19)</f>
        <v>13112434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1159306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590388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>
        <v>1337</v>
      </c>
      <c r="K24" s="13">
        <v>387</v>
      </c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431710</v>
      </c>
      <c r="K27" s="13">
        <v>822829</v>
      </c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>
        <v>1327</v>
      </c>
      <c r="K28" s="13">
        <v>3322</v>
      </c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434374</v>
      </c>
      <c r="K29" s="12">
        <f>SUM(K24:K28)</f>
        <v>826538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>
        <v>360114</v>
      </c>
      <c r="K30" s="13">
        <v>114843</v>
      </c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>
        <v>99020</v>
      </c>
      <c r="K32" s="13">
        <v>7550</v>
      </c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459134</v>
      </c>
      <c r="K33" s="12">
        <f>SUM(K30:K32)</f>
        <v>122393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704145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24760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147623</v>
      </c>
      <c r="K38" s="13">
        <v>12149</v>
      </c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>
        <v>258526</v>
      </c>
      <c r="K39" s="13">
        <v>262352</v>
      </c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406149</v>
      </c>
      <c r="K40" s="12">
        <f>SUM(K37:K39)</f>
        <v>274501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>
        <v>472554</v>
      </c>
      <c r="K41" s="13">
        <v>989442</v>
      </c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>
        <v>607000</v>
      </c>
      <c r="K42" s="13">
        <v>794291</v>
      </c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>
        <v>46914</v>
      </c>
      <c r="K45" s="13">
        <v>45451</v>
      </c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1126468</v>
      </c>
      <c r="K46" s="12">
        <f>SUM(K41:K45)</f>
        <v>1829184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720319</v>
      </c>
      <c r="K48" s="12">
        <f>IF(K46&gt;K40,K46-K40,0)</f>
        <v>1554683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414227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1440926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>
        <v>1951873</v>
      </c>
      <c r="K51" s="13">
        <v>2366100</v>
      </c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>
        <v>414227</v>
      </c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>
        <v>1440926</v>
      </c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2366100</v>
      </c>
      <c r="K54" s="18">
        <f>K51+K52-K53</f>
        <v>925174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1" sqref="K2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42736</v>
      </c>
      <c r="F2" s="99" t="s">
        <v>258</v>
      </c>
      <c r="G2" s="260">
        <v>43100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19792159</v>
      </c>
      <c r="K5" s="107">
        <v>19792159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>
        <v>140292</v>
      </c>
      <c r="K6" s="108">
        <v>136727</v>
      </c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>
        <v>385610</v>
      </c>
      <c r="K7" s="108">
        <v>451802</v>
      </c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3939881</v>
      </c>
      <c r="K8" s="108">
        <v>4405162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1323819</v>
      </c>
      <c r="K9" s="108">
        <v>364023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/>
      <c r="K10" s="108"/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25581761</v>
      </c>
      <c r="K14" s="109">
        <f>SUM(K5:K13)</f>
        <v>25149873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>
        <v>1363275</v>
      </c>
      <c r="K20" s="108">
        <v>360458</v>
      </c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1363275</v>
      </c>
      <c r="K21" s="110">
        <f>SUM(K15:K20)</f>
        <v>360458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/>
      <c r="K23" s="107"/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Ivan Dodig</cp:lastModifiedBy>
  <cp:lastPrinted>2018-04-25T16:35:40Z</cp:lastPrinted>
  <dcterms:created xsi:type="dcterms:W3CDTF">2008-10-17T11:51:54Z</dcterms:created>
  <dcterms:modified xsi:type="dcterms:W3CDTF">2018-04-27T14:20:57Z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